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mandeenergie.sharepoint.com/sites/USFIS/Documents partages/FIT/009-INVESTISSEURS/INVESTIS/2025_mise à jour site/Documents de travail/"/>
    </mc:Choice>
  </mc:AlternateContent>
  <xr:revisionPtr revIDLastSave="42" documentId="8_{6BAA7710-6A17-4F31-AB17-DB4D8B2FE56D}" xr6:coauthVersionLast="47" xr6:coauthVersionMax="47" xr10:uidLastSave="{BFDF50B4-4FA4-4961-AF4C-A95F4D11C1C5}"/>
  <bookViews>
    <workbookView xWindow="-108" yWindow="-108" windowWidth="23256" windowHeight="14016" xr2:uid="{9BD03B6F-B751-451A-A10A-F219AAA612B5}"/>
  </bookViews>
  <sheets>
    <sheet name="Consolidated" sheetId="1" r:id="rId1"/>
  </sheets>
  <externalReferences>
    <externalReference r:id="rId2"/>
  </externalReferences>
  <definedNames>
    <definedName name="CURRENCY">'[1]Template YTD Financials'!$E$4</definedName>
    <definedName name="CURRENCY_2">Consolidated!#REF!</definedName>
    <definedName name="DATAPOINTS_2">Consolidated!#REF!</definedName>
    <definedName name="DATES_2">Consolidated!#REF!</definedName>
    <definedName name="ENTITY">'[1]Template YTD Financials'!$E$2</definedName>
    <definedName name="PATH">'[1]Template YTD Financials'!$B$2</definedName>
    <definedName name="PERIOD_2">Consolidated!#REF!</definedName>
    <definedName name="REPORTINGDATE">'[1]Template YTD Financials'!$E$3</definedName>
    <definedName name="REPORTINGDATE_2">Consolidated!#REF!</definedName>
    <definedName name="SCENARIO_2">Consolidated!#REF!</definedName>
    <definedName name="VALUES_2">Consolidated!#REF!</definedName>
  </definedNames>
  <calcPr calcId="191028" iterateDelta="9.9999999999999995E-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I55" i="1"/>
  <c r="H55" i="1"/>
  <c r="G55" i="1"/>
  <c r="F55" i="1"/>
  <c r="E55" i="1"/>
  <c r="I43" i="1"/>
  <c r="I45" i="1" s="1"/>
  <c r="H43" i="1"/>
  <c r="H45" i="1" s="1"/>
  <c r="G43" i="1"/>
  <c r="G45" i="1" s="1"/>
  <c r="F43" i="1"/>
  <c r="F45" i="1" s="1"/>
  <c r="E43" i="1"/>
  <c r="E45" i="1" s="1"/>
  <c r="I38" i="1"/>
  <c r="H38" i="1"/>
  <c r="G38" i="1"/>
  <c r="F38" i="1"/>
  <c r="E38" i="1"/>
  <c r="I11" i="1"/>
  <c r="I13" i="1" s="1"/>
  <c r="I16" i="1" s="1"/>
  <c r="I21" i="1" s="1"/>
  <c r="I26" i="1" s="1"/>
  <c r="I28" i="1" s="1"/>
  <c r="H11" i="1"/>
  <c r="H13" i="1" s="1"/>
  <c r="H16" i="1" s="1"/>
  <c r="H21" i="1" s="1"/>
  <c r="H26" i="1" s="1"/>
  <c r="H28" i="1" s="1"/>
  <c r="G11" i="1"/>
  <c r="G13" i="1" s="1"/>
  <c r="G16" i="1" s="1"/>
  <c r="G21" i="1" s="1"/>
  <c r="G26" i="1" s="1"/>
  <c r="G28" i="1" s="1"/>
  <c r="F11" i="1"/>
  <c r="F13" i="1" s="1"/>
  <c r="F16" i="1" s="1"/>
  <c r="F21" i="1" s="1"/>
  <c r="F26" i="1" s="1"/>
  <c r="F28" i="1" s="1"/>
  <c r="E11" i="1"/>
  <c r="E13" i="1" s="1"/>
  <c r="E16" i="1" s="1"/>
  <c r="E21" i="1" s="1"/>
  <c r="E26" i="1" s="1"/>
  <c r="E28" i="1" s="1"/>
</calcChain>
</file>

<file path=xl/sharedStrings.xml><?xml version="1.0" encoding="utf-8"?>
<sst xmlns="http://schemas.openxmlformats.org/spreadsheetml/2006/main" count="70" uniqueCount="53">
  <si>
    <t>SWISS GAAP RPC</t>
  </si>
  <si>
    <t>EBITDA</t>
  </si>
  <si>
    <t>EBIT</t>
  </si>
  <si>
    <t>Romande Energie Services</t>
  </si>
  <si>
    <t>Romande Energie - Consolidated view</t>
  </si>
  <si>
    <t>In CHF thousands, except per share amounts and number of employees</t>
  </si>
  <si>
    <t>Consolidated balance sheet</t>
  </si>
  <si>
    <t>ASSETS</t>
  </si>
  <si>
    <t>Current assets</t>
  </si>
  <si>
    <t>Cash and cash equivalents</t>
  </si>
  <si>
    <t>Total current assets</t>
  </si>
  <si>
    <t>Non-current assets</t>
  </si>
  <si>
    <t>Property, plant and equipment</t>
  </si>
  <si>
    <t>Total non-current assets</t>
  </si>
  <si>
    <t>Total assets</t>
  </si>
  <si>
    <t>LIABILITIES AND SHAREHOLDERS' EQUITY</t>
  </si>
  <si>
    <t>Total current liabilities</t>
  </si>
  <si>
    <t>Total non-current liabilities</t>
  </si>
  <si>
    <t>Total liabilities</t>
  </si>
  <si>
    <t>Total shareholders' equity</t>
  </si>
  <si>
    <t>Total liabilities and shareholders' equity</t>
  </si>
  <si>
    <t>Consolidated cash flow statement</t>
  </si>
  <si>
    <t>Net cash flow from (used in) operating activities</t>
  </si>
  <si>
    <t>Net cash flow from (used in) investing activities</t>
  </si>
  <si>
    <t>Net cash flow from (used in) financing activities</t>
  </si>
  <si>
    <t>Other information</t>
  </si>
  <si>
    <t>Employees</t>
  </si>
  <si>
    <t>Net financial debt</t>
  </si>
  <si>
    <t>Business units</t>
  </si>
  <si>
    <t>In CHF thousands, except number of employees</t>
  </si>
  <si>
    <t>Energy Solutions</t>
  </si>
  <si>
    <t>Net revenues</t>
  </si>
  <si>
    <t>Gross profit</t>
  </si>
  <si>
    <t>Networks</t>
  </si>
  <si>
    <t>Consolidated income statement</t>
  </si>
  <si>
    <t>Revenues</t>
  </si>
  <si>
    <t>Other income</t>
  </si>
  <si>
    <t>Purchases of energy, goods and services</t>
  </si>
  <si>
    <t>Personnel expenses</t>
  </si>
  <si>
    <t>Other operating expenses</t>
  </si>
  <si>
    <t>Depreciation on property, plant and equipment</t>
  </si>
  <si>
    <t>Amortisation of intangible assets</t>
  </si>
  <si>
    <t>Financial income</t>
  </si>
  <si>
    <t>Financial expenses</t>
  </si>
  <si>
    <t>Share of profit from associates</t>
  </si>
  <si>
    <t>Profit before income tax</t>
  </si>
  <si>
    <t>Income tax</t>
  </si>
  <si>
    <t>Net profit</t>
  </si>
  <si>
    <t>SWISS GAAP RPC
restated</t>
  </si>
  <si>
    <t>SWISS GAAP RPC restated</t>
  </si>
  <si>
    <t>Impairment charge on tangible fixed assets</t>
  </si>
  <si>
    <t>Impairment charge on other long-term financial assets</t>
  </si>
  <si>
    <t>Total dividend per share (in CHF)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</si>
</sst>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;\(#,##0\);&quot;-&quot;"/>
    <numFmt numFmtId="166" formatCode="#,##0.00;\(#,##0.00\);&quot;-&quot;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6"/>
      <name val="Calibri Light"/>
      <family val="2"/>
      <scheme val="major"/>
    </font>
    <font>
      <b/>
      <sz val="24"/>
      <color rgb="FF003868"/>
      <name val="Calibri Light"/>
      <family val="2"/>
      <scheme val="major"/>
    </font>
    <font>
      <b/>
      <sz val="10"/>
      <color theme="4"/>
      <name val="Calibri Light"/>
      <family val="2"/>
      <scheme val="major"/>
    </font>
    <font>
      <b/>
      <sz val="10"/>
      <color rgb="FF003868"/>
      <name val="Calibri Light"/>
      <family val="2"/>
      <scheme val="major"/>
    </font>
    <font>
      <sz val="11"/>
      <color rgb="FF0081C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0" fillId="0" borderId="0" applyFont="0" applyFill="0" applyBorder="0" applyAlignment="0" applyProtection="0"/>
  </cellStyleXfs>
  <cellXfs count="38">
    <xf numFmtId="0" fontId="0" fillId="0" borderId="0" xfId="0"/>
    <xf numFmtId="0" fontId="1" fillId="2" borderId="0" xfId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indent="1"/>
    </xf>
    <xf numFmtId="165" fontId="7" fillId="0" borderId="0" xfId="0" applyNumberFormat="1" applyFont="1"/>
    <xf numFmtId="0" fontId="2" fillId="0" borderId="1" xfId="0" applyFont="1" applyBorder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left" indent="1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/>
    <xf numFmtId="0" fontId="2" fillId="0" borderId="0" xfId="0" applyFont="1" applyAlignment="1">
      <alignment horizontal="right"/>
    </xf>
    <xf numFmtId="0" fontId="8" fillId="0" borderId="1" xfId="0" applyFont="1" applyBorder="1"/>
    <xf numFmtId="165" fontId="2" fillId="0" borderId="0" xfId="0" applyNumberFormat="1" applyFont="1"/>
    <xf numFmtId="0" fontId="2" fillId="3" borderId="3" xfId="0" applyFont="1" applyFill="1" applyBorder="1"/>
    <xf numFmtId="0" fontId="0" fillId="3" borderId="4" xfId="0" applyFill="1" applyBorder="1"/>
    <xf numFmtId="165" fontId="7" fillId="3" borderId="4" xfId="0" applyNumberFormat="1" applyFont="1" applyFill="1" applyBorder="1"/>
    <xf numFmtId="165" fontId="7" fillId="3" borderId="5" xfId="0" applyNumberFormat="1" applyFont="1" applyFill="1" applyBorder="1"/>
    <xf numFmtId="0" fontId="2" fillId="0" borderId="0" xfId="0" applyFont="1" applyAlignment="1">
      <alignment wrapText="1"/>
    </xf>
    <xf numFmtId="0" fontId="9" fillId="2" borderId="0" xfId="1" applyFont="1" applyFill="1"/>
    <xf numFmtId="0" fontId="2" fillId="0" borderId="0" xfId="0" applyFont="1" applyAlignment="1">
      <alignment horizontal="right" wrapText="1"/>
    </xf>
    <xf numFmtId="165" fontId="7" fillId="3" borderId="0" xfId="0" applyNumberFormat="1" applyFont="1" applyFill="1"/>
    <xf numFmtId="0" fontId="1" fillId="3" borderId="0" xfId="1" applyFill="1"/>
    <xf numFmtId="0" fontId="1" fillId="0" borderId="0" xfId="1"/>
    <xf numFmtId="165" fontId="11" fillId="0" borderId="0" xfId="0" applyNumberFormat="1" applyFont="1"/>
    <xf numFmtId="165" fontId="12" fillId="0" borderId="0" xfId="0" applyNumberFormat="1" applyFont="1"/>
    <xf numFmtId="0" fontId="13" fillId="2" borderId="0" xfId="1" applyFont="1" applyFill="1"/>
    <xf numFmtId="165" fontId="11" fillId="3" borderId="4" xfId="0" applyNumberFormat="1" applyFont="1" applyFill="1" applyBorder="1"/>
    <xf numFmtId="165" fontId="11" fillId="3" borderId="5" xfId="0" applyNumberFormat="1" applyFont="1" applyFill="1" applyBorder="1"/>
    <xf numFmtId="166" fontId="11" fillId="0" borderId="0" xfId="0" applyNumberFormat="1" applyFont="1"/>
    <xf numFmtId="9" fontId="13" fillId="2" borderId="0" xfId="2" applyFont="1" applyFill="1"/>
    <xf numFmtId="0" fontId="12" fillId="0" borderId="1" xfId="0" applyFont="1" applyBorder="1" applyAlignment="1">
      <alignment horizontal="right"/>
    </xf>
    <xf numFmtId="0" fontId="12" fillId="0" borderId="0" xfId="0" applyFont="1" applyAlignment="1">
      <alignment horizontal="right"/>
    </xf>
  </cellXfs>
  <cellStyles count="3">
    <cellStyle name="Normal" xfId="0" builtinId="0"/>
    <cellStyle name="Normal 3" xfId="1" xr:uid="{0140EB24-B1D6-42D4-9274-A76630F67275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ipag.sharepoint.com/sites/e-Front/Shared%20Documents/Portfolio%20Monitoring/IM%20KPIs/01%20-%20Mapping%20of%20data/09%20-%20Hermod/Companies%20Template%202105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&gt;EFront Templates"/>
      <sheetName val="Template YTD Financials"/>
      <sheetName val="Template Period Financials"/>
      <sheetName val="Template Op KPIs"/>
      <sheetName val="Template Op KPIs Month"/>
      <sheetName val="&gt; Data Hermod to map"/>
      <sheetName val="Q22020"/>
      <sheetName val="Q32020"/>
      <sheetName val="Q42020"/>
      <sheetName val="Q12021"/>
      <sheetName val="Master_Q1-2021"/>
      <sheetName val="&gt; Mapping keys"/>
      <sheetName val="Q1-2021_Key"/>
      <sheetName val="Master_Q1-2021_Key"/>
      <sheetName val="Companies"/>
      <sheetName val="Curren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D54B6-B5FE-42B5-B15C-CED50D66BA27}">
  <dimension ref="A1:I86"/>
  <sheetViews>
    <sheetView showGridLines="0" tabSelected="1" zoomScaleNormal="100" workbookViewId="0">
      <pane xSplit="3" ySplit="6" topLeftCell="D7" activePane="bottomRight" state="frozen"/>
      <selection pane="topRight" activeCell="F1" sqref="F1"/>
      <selection pane="bottomLeft" activeCell="A8" sqref="A8"/>
      <selection pane="bottomRight" activeCell="A87" sqref="A87:XFD119"/>
    </sheetView>
  </sheetViews>
  <sheetFormatPr baseColWidth="10" defaultColWidth="10" defaultRowHeight="13.8" x14ac:dyDescent="0.3"/>
  <cols>
    <col min="1" max="1" width="27.33203125" style="1" bestFit="1" customWidth="1"/>
    <col min="2" max="2" width="23.109375" style="1" customWidth="1"/>
    <col min="3" max="3" width="5.109375" style="1" customWidth="1"/>
    <col min="4" max="5" width="10.6640625" style="1" customWidth="1"/>
    <col min="6" max="7" width="10" style="1" bestFit="1" customWidth="1"/>
    <col min="8" max="16384" width="10" style="1"/>
  </cols>
  <sheetData>
    <row r="1" spans="1:9" s="2" customFormat="1" ht="15" customHeight="1" x14ac:dyDescent="0.3"/>
    <row r="2" spans="1:9" s="2" customFormat="1" ht="31.2" x14ac:dyDescent="0.3">
      <c r="A2" s="3" t="s">
        <v>4</v>
      </c>
      <c r="B2" s="3"/>
    </row>
    <row r="3" spans="1:9" s="2" customFormat="1" ht="3.75" customHeight="1" thickBot="1" x14ac:dyDescent="0.35"/>
    <row r="4" spans="1:9" s="15" customFormat="1" ht="2.25" customHeight="1" thickBot="1" x14ac:dyDescent="0.35">
      <c r="A4" s="12"/>
      <c r="B4" s="12"/>
      <c r="C4" s="13"/>
      <c r="D4" s="13"/>
      <c r="E4" s="14"/>
      <c r="F4" s="14"/>
      <c r="G4" s="14"/>
    </row>
    <row r="5" spans="1:9" s="4" customFormat="1" ht="6" customHeight="1" x14ac:dyDescent="0.3">
      <c r="A5" s="5"/>
      <c r="B5" s="5"/>
      <c r="C5" s="6"/>
      <c r="D5" s="6"/>
      <c r="E5" s="7"/>
      <c r="F5" s="7"/>
      <c r="G5" s="7"/>
    </row>
    <row r="6" spans="1:9" s="4" customFormat="1" ht="13.5" customHeight="1" x14ac:dyDescent="0.3">
      <c r="A6" s="17" t="s">
        <v>5</v>
      </c>
      <c r="B6" s="11"/>
      <c r="C6" s="11"/>
      <c r="D6" s="11"/>
      <c r="E6" s="11">
        <v>2020</v>
      </c>
      <c r="F6" s="11">
        <v>2021</v>
      </c>
      <c r="G6" s="11">
        <v>2022</v>
      </c>
      <c r="H6" s="11">
        <v>2023</v>
      </c>
      <c r="I6" s="11">
        <v>2024</v>
      </c>
    </row>
    <row r="7" spans="1:9" s="4" customFormat="1" ht="43.2" x14ac:dyDescent="0.3">
      <c r="A7" s="5"/>
      <c r="B7" s="5"/>
      <c r="C7" s="6"/>
      <c r="D7" s="25"/>
      <c r="E7" s="25" t="s">
        <v>48</v>
      </c>
      <c r="F7" s="25" t="s">
        <v>0</v>
      </c>
      <c r="G7" s="25" t="s">
        <v>49</v>
      </c>
      <c r="H7" s="25" t="s">
        <v>49</v>
      </c>
      <c r="I7" s="25" t="s">
        <v>0</v>
      </c>
    </row>
    <row r="8" spans="1:9" ht="14.4" x14ac:dyDescent="0.3">
      <c r="A8" s="19" t="s">
        <v>34</v>
      </c>
      <c r="B8" s="20"/>
      <c r="C8" s="20"/>
      <c r="D8" s="20"/>
      <c r="E8" s="21"/>
      <c r="F8" s="21"/>
      <c r="G8" s="21"/>
      <c r="H8" s="21"/>
      <c r="I8" s="22"/>
    </row>
    <row r="9" spans="1:9" ht="14.4" x14ac:dyDescent="0.3">
      <c r="A9" s="9" t="s">
        <v>35</v>
      </c>
      <c r="B9"/>
      <c r="C9" s="10"/>
      <c r="D9" s="10"/>
      <c r="E9" s="29">
        <v>517669</v>
      </c>
      <c r="F9" s="29">
        <v>569578</v>
      </c>
      <c r="G9" s="29">
        <v>678251</v>
      </c>
      <c r="H9" s="29">
        <v>868744</v>
      </c>
      <c r="I9" s="29">
        <v>777956</v>
      </c>
    </row>
    <row r="10" spans="1:9" ht="14.4" x14ac:dyDescent="0.3">
      <c r="A10" s="9" t="s">
        <v>36</v>
      </c>
      <c r="B10"/>
      <c r="C10" s="10"/>
      <c r="D10" s="10"/>
      <c r="E10" s="29">
        <v>51623</v>
      </c>
      <c r="F10" s="29">
        <v>44903</v>
      </c>
      <c r="G10" s="29">
        <v>67574</v>
      </c>
      <c r="H10" s="29">
        <v>59469</v>
      </c>
      <c r="I10" s="29">
        <v>54346</v>
      </c>
    </row>
    <row r="11" spans="1:9" ht="14.4" x14ac:dyDescent="0.3">
      <c r="A11" s="8" t="s">
        <v>31</v>
      </c>
      <c r="B11"/>
      <c r="C11" s="10"/>
      <c r="D11" s="18"/>
      <c r="E11" s="30">
        <f>SUM(E9:E10)</f>
        <v>569292</v>
      </c>
      <c r="F11" s="30">
        <f>SUM(F9:F10)</f>
        <v>614481</v>
      </c>
      <c r="G11" s="30">
        <f t="shared" ref="G11:I11" si="0">SUM(G9:G10)</f>
        <v>745825</v>
      </c>
      <c r="H11" s="30">
        <f t="shared" si="0"/>
        <v>928213</v>
      </c>
      <c r="I11" s="30">
        <f t="shared" si="0"/>
        <v>832302</v>
      </c>
    </row>
    <row r="12" spans="1:9" ht="14.4" x14ac:dyDescent="0.3">
      <c r="A12" s="9" t="s">
        <v>37</v>
      </c>
      <c r="D12" s="10"/>
      <c r="E12" s="29">
        <v>-246739</v>
      </c>
      <c r="F12" s="29">
        <v>-282182</v>
      </c>
      <c r="G12" s="29">
        <v>-399383</v>
      </c>
      <c r="H12" s="29">
        <v>-491531</v>
      </c>
      <c r="I12" s="29">
        <v>-462228</v>
      </c>
    </row>
    <row r="13" spans="1:9" ht="14.4" x14ac:dyDescent="0.3">
      <c r="A13" s="8" t="s">
        <v>32</v>
      </c>
      <c r="D13" s="18"/>
      <c r="E13" s="30">
        <f>SUM(E11:E12)</f>
        <v>322553</v>
      </c>
      <c r="F13" s="30">
        <f>SUM(F11:F12)</f>
        <v>332299</v>
      </c>
      <c r="G13" s="30">
        <f t="shared" ref="G13:I13" si="1">SUM(G11:G12)</f>
        <v>346442</v>
      </c>
      <c r="H13" s="30">
        <f t="shared" si="1"/>
        <v>436682</v>
      </c>
      <c r="I13" s="30">
        <f t="shared" si="1"/>
        <v>370074</v>
      </c>
    </row>
    <row r="14" spans="1:9" ht="14.4" x14ac:dyDescent="0.3">
      <c r="A14" s="9" t="s">
        <v>38</v>
      </c>
      <c r="D14" s="10"/>
      <c r="E14" s="29">
        <v>-116583</v>
      </c>
      <c r="F14" s="29">
        <v>-137308</v>
      </c>
      <c r="G14" s="29">
        <v>-146883</v>
      </c>
      <c r="H14" s="29">
        <v>-161942</v>
      </c>
      <c r="I14" s="29">
        <v>-180617</v>
      </c>
    </row>
    <row r="15" spans="1:9" ht="14.4" x14ac:dyDescent="0.3">
      <c r="A15" s="9" t="s">
        <v>39</v>
      </c>
      <c r="D15" s="10"/>
      <c r="E15" s="29">
        <v>-56970</v>
      </c>
      <c r="F15" s="29">
        <v>-62352</v>
      </c>
      <c r="G15" s="29">
        <v>-70708</v>
      </c>
      <c r="H15" s="29">
        <v>-74143</v>
      </c>
      <c r="I15" s="29">
        <v>-65952</v>
      </c>
    </row>
    <row r="16" spans="1:9" ht="14.4" x14ac:dyDescent="0.3">
      <c r="A16" s="8" t="s">
        <v>1</v>
      </c>
      <c r="D16" s="18"/>
      <c r="E16" s="30">
        <f>SUM(E13:E15)</f>
        <v>149000</v>
      </c>
      <c r="F16" s="30">
        <f>SUM(F13:F15)</f>
        <v>132639</v>
      </c>
      <c r="G16" s="30">
        <f t="shared" ref="G16:I16" si="2">SUM(G13:G15)</f>
        <v>128851</v>
      </c>
      <c r="H16" s="30">
        <f t="shared" si="2"/>
        <v>200597</v>
      </c>
      <c r="I16" s="30">
        <f t="shared" si="2"/>
        <v>123505</v>
      </c>
    </row>
    <row r="17" spans="1:9" ht="14.4" x14ac:dyDescent="0.3">
      <c r="A17" s="9" t="s">
        <v>40</v>
      </c>
      <c r="D17" s="10"/>
      <c r="E17" s="29">
        <v>-66862</v>
      </c>
      <c r="F17" s="29">
        <v>-69806</v>
      </c>
      <c r="G17" s="29">
        <v>-71946</v>
      </c>
      <c r="H17" s="29">
        <v>-82959</v>
      </c>
      <c r="I17" s="29">
        <v>-87250</v>
      </c>
    </row>
    <row r="18" spans="1:9" ht="14.4" x14ac:dyDescent="0.3">
      <c r="A18" s="9" t="s">
        <v>50</v>
      </c>
      <c r="D18" s="10"/>
      <c r="E18" s="29"/>
      <c r="F18" s="29"/>
      <c r="G18" s="29"/>
      <c r="H18" s="29"/>
      <c r="I18" s="29">
        <v>-11462</v>
      </c>
    </row>
    <row r="19" spans="1:9" ht="14.4" x14ac:dyDescent="0.3">
      <c r="A19" s="9" t="s">
        <v>41</v>
      </c>
      <c r="D19" s="10"/>
      <c r="E19" s="29">
        <v>-5565</v>
      </c>
      <c r="F19" s="29">
        <v>-9516</v>
      </c>
      <c r="G19" s="29">
        <v>-10112</v>
      </c>
      <c r="H19" s="29">
        <v>-12880</v>
      </c>
      <c r="I19" s="29">
        <v>-10610</v>
      </c>
    </row>
    <row r="20" spans="1:9" ht="14.4" x14ac:dyDescent="0.3">
      <c r="A20" s="9" t="s">
        <v>51</v>
      </c>
      <c r="D20" s="10"/>
      <c r="E20" s="29"/>
      <c r="F20" s="29"/>
      <c r="G20" s="29">
        <v>-1945</v>
      </c>
      <c r="H20" s="29">
        <v>-5076</v>
      </c>
      <c r="I20" s="29">
        <v>-502</v>
      </c>
    </row>
    <row r="21" spans="1:9" ht="14.4" x14ac:dyDescent="0.3">
      <c r="A21" s="8" t="s">
        <v>2</v>
      </c>
      <c r="D21" s="10"/>
      <c r="E21" s="30">
        <f t="shared" ref="E21:I21" si="3">SUM(E16:E20)</f>
        <v>76573</v>
      </c>
      <c r="F21" s="30">
        <f t="shared" si="3"/>
        <v>53317</v>
      </c>
      <c r="G21" s="30">
        <f t="shared" si="3"/>
        <v>44848</v>
      </c>
      <c r="H21" s="30">
        <f t="shared" si="3"/>
        <v>99682</v>
      </c>
      <c r="I21" s="30">
        <f t="shared" si="3"/>
        <v>13681</v>
      </c>
    </row>
    <row r="22" spans="1:9" ht="14.4" x14ac:dyDescent="0.3">
      <c r="A22" s="9" t="s">
        <v>42</v>
      </c>
      <c r="D22" s="18"/>
      <c r="E22" s="29">
        <v>2778</v>
      </c>
      <c r="F22" s="29">
        <v>1901</v>
      </c>
      <c r="G22" s="29">
        <v>4502</v>
      </c>
      <c r="H22" s="29">
        <v>10473</v>
      </c>
      <c r="I22" s="29">
        <v>12620</v>
      </c>
    </row>
    <row r="23" spans="1:9" ht="14.4" x14ac:dyDescent="0.3">
      <c r="A23" s="9" t="s">
        <v>43</v>
      </c>
      <c r="D23" s="10"/>
      <c r="E23" s="29">
        <v>-7392</v>
      </c>
      <c r="F23" s="29">
        <v>-8290</v>
      </c>
      <c r="G23" s="29">
        <v>-9795</v>
      </c>
      <c r="H23" s="29">
        <v>-15908</v>
      </c>
      <c r="I23" s="29">
        <v>-11299</v>
      </c>
    </row>
    <row r="24" spans="1:9" ht="14.4" x14ac:dyDescent="0.3">
      <c r="A24" s="9" t="s">
        <v>44</v>
      </c>
      <c r="D24" s="10"/>
      <c r="E24" s="29">
        <v>22117</v>
      </c>
      <c r="F24" s="29">
        <v>-3696</v>
      </c>
      <c r="G24" s="29">
        <v>7405</v>
      </c>
      <c r="H24" s="29">
        <v>76738</v>
      </c>
      <c r="I24" s="29">
        <v>15296</v>
      </c>
    </row>
    <row r="25" spans="1:9" ht="14.4" x14ac:dyDescent="0.3">
      <c r="A25" s="8" t="s">
        <v>45</v>
      </c>
      <c r="D25" s="10"/>
      <c r="E25" s="29"/>
      <c r="F25" s="29"/>
      <c r="G25" s="29"/>
      <c r="H25" s="29">
        <v>-444</v>
      </c>
      <c r="I25" s="29">
        <v>-886</v>
      </c>
    </row>
    <row r="26" spans="1:9" ht="14.4" x14ac:dyDescent="0.3">
      <c r="A26" s="9" t="s">
        <v>46</v>
      </c>
      <c r="D26" s="18"/>
      <c r="E26" s="30">
        <f>SUM(E21:E24)</f>
        <v>94076</v>
      </c>
      <c r="F26" s="30">
        <f>SUM(F21:F24)</f>
        <v>43232</v>
      </c>
      <c r="G26" s="30">
        <f t="shared" ref="G26" si="4">SUM(G21:G24)</f>
        <v>46960</v>
      </c>
      <c r="H26" s="30">
        <f>SUM(H21:H25)</f>
        <v>170541</v>
      </c>
      <c r="I26" s="30">
        <f>SUM(I21:I25)</f>
        <v>29412</v>
      </c>
    </row>
    <row r="27" spans="1:9" ht="14.4" x14ac:dyDescent="0.3">
      <c r="A27" s="8" t="s">
        <v>47</v>
      </c>
      <c r="D27" s="10"/>
      <c r="E27" s="29">
        <v>-8425</v>
      </c>
      <c r="F27" s="29">
        <v>-8440</v>
      </c>
      <c r="G27" s="29">
        <v>-5482</v>
      </c>
      <c r="H27" s="29">
        <v>-20095</v>
      </c>
      <c r="I27" s="29">
        <v>-3362</v>
      </c>
    </row>
    <row r="28" spans="1:9" ht="14.4" x14ac:dyDescent="0.3">
      <c r="D28" s="18"/>
      <c r="E28" s="30">
        <f>SUM(E26:E27)</f>
        <v>85651</v>
      </c>
      <c r="F28" s="30">
        <f>SUM(F26:F27)</f>
        <v>34792</v>
      </c>
      <c r="G28" s="30">
        <f t="shared" ref="G28:I28" si="5">SUM(G26:G27)</f>
        <v>41478</v>
      </c>
      <c r="H28" s="30">
        <f t="shared" si="5"/>
        <v>150446</v>
      </c>
      <c r="I28" s="30">
        <f t="shared" si="5"/>
        <v>26050</v>
      </c>
    </row>
    <row r="30" spans="1:9" ht="14.4" x14ac:dyDescent="0.3">
      <c r="A30" s="19" t="s">
        <v>6</v>
      </c>
      <c r="B30" s="20"/>
      <c r="C30" s="20"/>
      <c r="D30" s="20"/>
      <c r="E30" s="21"/>
      <c r="F30" s="21"/>
      <c r="G30" s="21"/>
      <c r="H30" s="21"/>
      <c r="I30" s="22"/>
    </row>
    <row r="31" spans="1:9" ht="14.4" x14ac:dyDescent="0.3">
      <c r="A31" s="23" t="s">
        <v>7</v>
      </c>
    </row>
    <row r="32" spans="1:9" ht="14.4" x14ac:dyDescent="0.3">
      <c r="A32" s="24" t="s">
        <v>8</v>
      </c>
    </row>
    <row r="33" spans="1:9" ht="14.4" x14ac:dyDescent="0.3">
      <c r="A33" s="9" t="s">
        <v>9</v>
      </c>
      <c r="D33" s="10"/>
      <c r="E33" s="29">
        <v>103746</v>
      </c>
      <c r="F33" s="29">
        <v>92398</v>
      </c>
      <c r="G33" s="29">
        <v>141026</v>
      </c>
      <c r="H33" s="29">
        <v>112894</v>
      </c>
      <c r="I33" s="29">
        <v>203700</v>
      </c>
    </row>
    <row r="34" spans="1:9" ht="14.4" x14ac:dyDescent="0.3">
      <c r="A34" s="8" t="s">
        <v>10</v>
      </c>
      <c r="D34" s="10"/>
      <c r="E34" s="29">
        <v>282821</v>
      </c>
      <c r="F34" s="29">
        <v>279745</v>
      </c>
      <c r="G34" s="29">
        <v>402362</v>
      </c>
      <c r="H34" s="29">
        <v>346031</v>
      </c>
      <c r="I34" s="29">
        <v>457221</v>
      </c>
    </row>
    <row r="35" spans="1:9" ht="14.4" x14ac:dyDescent="0.3">
      <c r="A35" s="24" t="s">
        <v>11</v>
      </c>
      <c r="D35" s="10"/>
      <c r="E35" s="29"/>
      <c r="F35" s="29"/>
      <c r="G35" s="29"/>
      <c r="H35" s="29"/>
      <c r="I35" s="29"/>
    </row>
    <row r="36" spans="1:9" ht="14.4" x14ac:dyDescent="0.3">
      <c r="A36" s="9" t="s">
        <v>12</v>
      </c>
      <c r="D36" s="10"/>
      <c r="E36" s="29">
        <v>1304839</v>
      </c>
      <c r="F36" s="29">
        <v>1339337</v>
      </c>
      <c r="G36" s="29">
        <v>1420929</v>
      </c>
      <c r="H36" s="29">
        <v>1502964</v>
      </c>
      <c r="I36" s="29">
        <v>1551077</v>
      </c>
    </row>
    <row r="37" spans="1:9" ht="14.4" x14ac:dyDescent="0.3">
      <c r="A37" s="8" t="s">
        <v>13</v>
      </c>
      <c r="D37" s="10"/>
      <c r="E37" s="29">
        <v>1991383</v>
      </c>
      <c r="F37" s="29">
        <v>2009133</v>
      </c>
      <c r="G37" s="29">
        <v>2077230</v>
      </c>
      <c r="H37" s="29">
        <v>2317246</v>
      </c>
      <c r="I37" s="29">
        <v>2376958</v>
      </c>
    </row>
    <row r="38" spans="1:9" ht="14.4" x14ac:dyDescent="0.3">
      <c r="A38" s="8" t="s">
        <v>14</v>
      </c>
      <c r="D38" s="18"/>
      <c r="E38" s="30">
        <f t="shared" ref="E38:I38" si="6">E37+E34</f>
        <v>2274204</v>
      </c>
      <c r="F38" s="30">
        <f t="shared" si="6"/>
        <v>2288878</v>
      </c>
      <c r="G38" s="30">
        <f t="shared" si="6"/>
        <v>2479592</v>
      </c>
      <c r="H38" s="30">
        <f t="shared" si="6"/>
        <v>2663277</v>
      </c>
      <c r="I38" s="30">
        <f t="shared" si="6"/>
        <v>2834179</v>
      </c>
    </row>
    <row r="39" spans="1:9" ht="14.4" x14ac:dyDescent="0.3">
      <c r="E39" s="29"/>
      <c r="F39" s="29"/>
      <c r="G39" s="29"/>
      <c r="H39" s="29"/>
      <c r="I39" s="29"/>
    </row>
    <row r="40" spans="1:9" ht="14.4" x14ac:dyDescent="0.3">
      <c r="A40" s="8" t="s">
        <v>15</v>
      </c>
      <c r="E40" s="29"/>
      <c r="F40" s="29"/>
      <c r="G40" s="29"/>
      <c r="H40" s="29"/>
      <c r="I40" s="29"/>
    </row>
    <row r="41" spans="1:9" ht="14.4" x14ac:dyDescent="0.3">
      <c r="A41" s="8" t="s">
        <v>16</v>
      </c>
      <c r="D41" s="10"/>
      <c r="E41" s="29">
        <v>124453</v>
      </c>
      <c r="F41" s="29">
        <v>145569</v>
      </c>
      <c r="G41" s="29">
        <v>198749</v>
      </c>
      <c r="H41" s="29">
        <v>180966</v>
      </c>
      <c r="I41" s="29">
        <v>216143</v>
      </c>
    </row>
    <row r="42" spans="1:9" ht="14.4" x14ac:dyDescent="0.3">
      <c r="A42" s="8" t="s">
        <v>17</v>
      </c>
      <c r="D42" s="10"/>
      <c r="E42" s="29">
        <v>220225</v>
      </c>
      <c r="F42" s="29">
        <v>228476</v>
      </c>
      <c r="G42" s="29">
        <v>332652</v>
      </c>
      <c r="H42" s="29">
        <v>325399</v>
      </c>
      <c r="I42" s="29">
        <v>473059</v>
      </c>
    </row>
    <row r="43" spans="1:9" ht="14.4" x14ac:dyDescent="0.3">
      <c r="A43" s="8" t="s">
        <v>18</v>
      </c>
      <c r="D43" s="18"/>
      <c r="E43" s="30">
        <f>SUM(E41:E42)</f>
        <v>344678</v>
      </c>
      <c r="F43" s="30">
        <f>SUM(F41:F42)</f>
        <v>374045</v>
      </c>
      <c r="G43" s="30">
        <f t="shared" ref="G43:I43" si="7">SUM(G41:G42)</f>
        <v>531401</v>
      </c>
      <c r="H43" s="30">
        <f t="shared" si="7"/>
        <v>506365</v>
      </c>
      <c r="I43" s="30">
        <f t="shared" si="7"/>
        <v>689202</v>
      </c>
    </row>
    <row r="44" spans="1:9" ht="14.4" x14ac:dyDescent="0.3">
      <c r="A44" s="8" t="s">
        <v>19</v>
      </c>
      <c r="D44" s="10"/>
      <c r="E44" s="29">
        <v>1929526</v>
      </c>
      <c r="F44" s="29">
        <v>1914833</v>
      </c>
      <c r="G44" s="29">
        <v>1948191</v>
      </c>
      <c r="H44" s="29">
        <v>2156912</v>
      </c>
      <c r="I44" s="29">
        <v>2144977</v>
      </c>
    </row>
    <row r="45" spans="1:9" ht="14.4" x14ac:dyDescent="0.3">
      <c r="A45" s="8" t="s">
        <v>20</v>
      </c>
      <c r="D45" s="18"/>
      <c r="E45" s="30">
        <f>SUM(E43:E44)</f>
        <v>2274204</v>
      </c>
      <c r="F45" s="30">
        <f>SUM(F43:F44)</f>
        <v>2288878</v>
      </c>
      <c r="G45" s="30">
        <f t="shared" ref="G45:I45" si="8">SUM(G43:G44)</f>
        <v>2479592</v>
      </c>
      <c r="H45" s="30">
        <f t="shared" si="8"/>
        <v>2663277</v>
      </c>
      <c r="I45" s="30">
        <f t="shared" si="8"/>
        <v>2834179</v>
      </c>
    </row>
    <row r="46" spans="1:9" x14ac:dyDescent="0.3">
      <c r="E46" s="31"/>
      <c r="F46" s="31"/>
      <c r="G46" s="31"/>
      <c r="H46" s="31"/>
      <c r="I46" s="31"/>
    </row>
    <row r="47" spans="1:9" ht="14.4" x14ac:dyDescent="0.3">
      <c r="A47" s="19" t="s">
        <v>21</v>
      </c>
      <c r="B47" s="20"/>
      <c r="C47" s="20"/>
      <c r="D47" s="20"/>
      <c r="E47" s="32"/>
      <c r="F47" s="32"/>
      <c r="G47" s="32"/>
      <c r="H47" s="32"/>
      <c r="I47" s="33"/>
    </row>
    <row r="48" spans="1:9" x14ac:dyDescent="0.3">
      <c r="E48" s="31"/>
      <c r="F48" s="31"/>
      <c r="G48" s="31"/>
      <c r="H48" s="31"/>
      <c r="I48" s="31"/>
    </row>
    <row r="49" spans="1:9" ht="14.4" x14ac:dyDescent="0.3">
      <c r="A49" t="s">
        <v>22</v>
      </c>
      <c r="D49" s="10"/>
      <c r="E49" s="29">
        <v>138633</v>
      </c>
      <c r="F49" s="29">
        <v>145082</v>
      </c>
      <c r="G49" s="29">
        <v>166151</v>
      </c>
      <c r="H49" s="29">
        <v>136034</v>
      </c>
      <c r="I49" s="29">
        <v>146672</v>
      </c>
    </row>
    <row r="50" spans="1:9" ht="14.4" x14ac:dyDescent="0.3">
      <c r="A50" t="s">
        <v>23</v>
      </c>
      <c r="D50" s="10"/>
      <c r="E50" s="29">
        <v>-80036</v>
      </c>
      <c r="F50" s="29">
        <v>-132001</v>
      </c>
      <c r="G50" s="29">
        <v>-194768</v>
      </c>
      <c r="H50" s="29">
        <v>-109594</v>
      </c>
      <c r="I50" s="29">
        <v>-167930</v>
      </c>
    </row>
    <row r="51" spans="1:9" ht="14.4" x14ac:dyDescent="0.3">
      <c r="A51" t="s">
        <v>24</v>
      </c>
      <c r="D51" s="10"/>
      <c r="E51" s="29">
        <v>-158276</v>
      </c>
      <c r="F51" s="29">
        <v>-23860</v>
      </c>
      <c r="G51" s="29">
        <v>78152</v>
      </c>
      <c r="H51" s="29">
        <v>-53848</v>
      </c>
      <c r="I51" s="29">
        <v>111952</v>
      </c>
    </row>
    <row r="52" spans="1:9" x14ac:dyDescent="0.3">
      <c r="E52" s="31"/>
      <c r="F52" s="31"/>
      <c r="G52" s="31"/>
      <c r="H52" s="31"/>
      <c r="I52" s="31"/>
    </row>
    <row r="53" spans="1:9" ht="14.4" x14ac:dyDescent="0.3">
      <c r="A53" s="19" t="s">
        <v>25</v>
      </c>
      <c r="B53" s="20"/>
      <c r="C53" s="20"/>
      <c r="D53" s="20"/>
      <c r="E53" s="32"/>
      <c r="F53" s="32"/>
      <c r="G53" s="32"/>
      <c r="H53" s="32"/>
      <c r="I53" s="33"/>
    </row>
    <row r="54" spans="1:9" x14ac:dyDescent="0.3">
      <c r="E54" s="31"/>
      <c r="F54" s="31"/>
      <c r="G54" s="31"/>
      <c r="H54" s="31"/>
      <c r="I54" s="31"/>
    </row>
    <row r="55" spans="1:9" ht="14.4" x14ac:dyDescent="0.3">
      <c r="A55" t="s">
        <v>52</v>
      </c>
      <c r="D55" s="10"/>
      <c r="E55" s="34">
        <f t="shared" ref="E55:I55" si="9">36/25</f>
        <v>1.44</v>
      </c>
      <c r="F55" s="34">
        <f t="shared" si="9"/>
        <v>1.44</v>
      </c>
      <c r="G55" s="34">
        <f t="shared" si="9"/>
        <v>1.44</v>
      </c>
      <c r="H55" s="34">
        <f t="shared" si="9"/>
        <v>1.44</v>
      </c>
      <c r="I55" s="34">
        <f t="shared" si="9"/>
        <v>1.44</v>
      </c>
    </row>
    <row r="56" spans="1:9" ht="14.4" x14ac:dyDescent="0.3">
      <c r="A56" t="s">
        <v>26</v>
      </c>
      <c r="D56" s="26"/>
      <c r="E56" s="29">
        <v>1022</v>
      </c>
      <c r="F56" s="29">
        <v>1175</v>
      </c>
      <c r="G56" s="29">
        <v>1253</v>
      </c>
      <c r="H56" s="29">
        <v>1338</v>
      </c>
      <c r="I56" s="29">
        <v>1493</v>
      </c>
    </row>
    <row r="57" spans="1:9" ht="14.4" x14ac:dyDescent="0.3">
      <c r="A57" t="s">
        <v>27</v>
      </c>
      <c r="D57" s="10"/>
      <c r="E57" s="29">
        <f>85142+650-103746-35550</f>
        <v>-53504</v>
      </c>
      <c r="F57" s="29">
        <f>93651+6290-92398-32551</f>
        <v>-25008</v>
      </c>
      <c r="G57" s="29">
        <f>203495+6979-141026-60051</f>
        <v>9397</v>
      </c>
      <c r="H57" s="29">
        <f>188901+5864-112894-81</f>
        <v>81790</v>
      </c>
      <c r="I57" s="29">
        <f>337486+7269-203700-10051</f>
        <v>131004</v>
      </c>
    </row>
    <row r="58" spans="1:9" x14ac:dyDescent="0.3">
      <c r="E58" s="31"/>
      <c r="F58" s="35"/>
      <c r="G58" s="35"/>
      <c r="H58" s="31"/>
      <c r="I58" s="31"/>
    </row>
    <row r="59" spans="1:9" x14ac:dyDescent="0.3">
      <c r="E59" s="31"/>
      <c r="F59" s="31"/>
      <c r="G59" s="31"/>
      <c r="H59" s="31"/>
      <c r="I59" s="31"/>
    </row>
    <row r="60" spans="1:9" ht="31.2" x14ac:dyDescent="0.3">
      <c r="A60" s="3" t="s">
        <v>28</v>
      </c>
      <c r="E60" s="31"/>
      <c r="F60" s="31"/>
      <c r="G60" s="31"/>
      <c r="H60" s="31"/>
      <c r="I60" s="31"/>
    </row>
    <row r="61" spans="1:9" ht="14.4" x14ac:dyDescent="0.3">
      <c r="A61" s="17" t="s">
        <v>29</v>
      </c>
      <c r="B61" s="11"/>
      <c r="C61" s="11"/>
      <c r="D61" s="11"/>
      <c r="E61" s="36">
        <v>2020</v>
      </c>
      <c r="F61" s="36">
        <v>2021</v>
      </c>
      <c r="G61" s="36">
        <v>2022</v>
      </c>
      <c r="H61" s="36">
        <v>2023</v>
      </c>
      <c r="I61" s="36">
        <v>2024</v>
      </c>
    </row>
    <row r="62" spans="1:9" ht="14.4" x14ac:dyDescent="0.3">
      <c r="A62" s="5"/>
      <c r="B62" s="5"/>
      <c r="C62" s="6"/>
      <c r="D62" s="16"/>
      <c r="E62" s="37"/>
      <c r="F62" s="37"/>
      <c r="G62" s="37"/>
      <c r="H62" s="31"/>
      <c r="I62" s="31"/>
    </row>
    <row r="63" spans="1:9" ht="14.4" x14ac:dyDescent="0.3">
      <c r="A63" s="19" t="s">
        <v>30</v>
      </c>
      <c r="B63" s="20"/>
      <c r="C63" s="20"/>
      <c r="D63" s="20"/>
      <c r="E63" s="32"/>
      <c r="F63" s="32"/>
      <c r="G63" s="32"/>
      <c r="H63" s="32"/>
      <c r="I63" s="33"/>
    </row>
    <row r="64" spans="1:9" ht="14.4" x14ac:dyDescent="0.3">
      <c r="A64" s="9"/>
      <c r="B64"/>
      <c r="C64" s="10"/>
      <c r="D64" s="10"/>
      <c r="E64" s="29"/>
      <c r="F64" s="29"/>
      <c r="G64" s="29"/>
      <c r="H64" s="31"/>
      <c r="I64" s="31"/>
    </row>
    <row r="65" spans="1:9" ht="14.4" x14ac:dyDescent="0.3">
      <c r="A65" t="s">
        <v>31</v>
      </c>
      <c r="B65"/>
      <c r="C65" s="10"/>
      <c r="D65" s="26"/>
      <c r="E65" s="29">
        <v>261287</v>
      </c>
      <c r="F65" s="29">
        <v>270231</v>
      </c>
      <c r="G65" s="29">
        <v>379835</v>
      </c>
      <c r="H65" s="29">
        <v>539696</v>
      </c>
      <c r="I65" s="29">
        <v>434196</v>
      </c>
    </row>
    <row r="66" spans="1:9" ht="14.4" x14ac:dyDescent="0.3">
      <c r="A66" t="s">
        <v>32</v>
      </c>
      <c r="D66" s="27"/>
      <c r="E66" s="29">
        <v>95422</v>
      </c>
      <c r="F66" s="29">
        <v>99055</v>
      </c>
      <c r="G66" s="29">
        <v>96374</v>
      </c>
      <c r="H66" s="29">
        <v>163177</v>
      </c>
      <c r="I66" s="29">
        <v>93212</v>
      </c>
    </row>
    <row r="67" spans="1:9" ht="14.4" x14ac:dyDescent="0.3">
      <c r="A67" t="s">
        <v>1</v>
      </c>
      <c r="D67" s="27"/>
      <c r="E67" s="29">
        <v>38020</v>
      </c>
      <c r="F67" s="29">
        <v>37371</v>
      </c>
      <c r="G67" s="29">
        <v>23668</v>
      </c>
      <c r="H67" s="29">
        <v>81398</v>
      </c>
      <c r="I67" s="29">
        <v>17502</v>
      </c>
    </row>
    <row r="68" spans="1:9" ht="14.4" x14ac:dyDescent="0.3">
      <c r="A68" t="s">
        <v>2</v>
      </c>
      <c r="D68" s="27"/>
      <c r="E68" s="29">
        <v>19749</v>
      </c>
      <c r="F68" s="29">
        <v>12983</v>
      </c>
      <c r="G68" s="29">
        <v>-1487</v>
      </c>
      <c r="H68" s="29">
        <v>47422</v>
      </c>
      <c r="I68" s="29">
        <v>-27439</v>
      </c>
    </row>
    <row r="69" spans="1:9" ht="14.4" x14ac:dyDescent="0.3">
      <c r="A69" t="s">
        <v>26</v>
      </c>
      <c r="D69" s="27"/>
      <c r="E69" s="29">
        <v>58</v>
      </c>
      <c r="F69" s="29">
        <v>83</v>
      </c>
      <c r="G69" s="29">
        <v>115</v>
      </c>
      <c r="H69" s="29">
        <v>125</v>
      </c>
      <c r="I69" s="29">
        <v>171</v>
      </c>
    </row>
    <row r="70" spans="1:9" x14ac:dyDescent="0.3">
      <c r="D70" s="28"/>
      <c r="E70" s="31"/>
      <c r="F70" s="31"/>
      <c r="G70" s="31"/>
      <c r="H70" s="31"/>
      <c r="I70" s="31"/>
    </row>
    <row r="71" spans="1:9" ht="14.4" x14ac:dyDescent="0.3">
      <c r="A71" s="19" t="s">
        <v>33</v>
      </c>
      <c r="B71" s="20"/>
      <c r="C71" s="20"/>
      <c r="D71" s="20"/>
      <c r="E71" s="32"/>
      <c r="F71" s="32"/>
      <c r="G71" s="32"/>
      <c r="H71" s="32"/>
      <c r="I71" s="33"/>
    </row>
    <row r="72" spans="1:9" ht="14.4" x14ac:dyDescent="0.3">
      <c r="A72" s="9"/>
      <c r="B72"/>
      <c r="C72" s="10"/>
      <c r="D72" s="10"/>
      <c r="E72" s="29"/>
      <c r="F72" s="29"/>
      <c r="G72" s="29"/>
      <c r="H72" s="31"/>
      <c r="I72" s="31"/>
    </row>
    <row r="73" spans="1:9" ht="14.4" x14ac:dyDescent="0.3">
      <c r="A73" t="s">
        <v>31</v>
      </c>
      <c r="B73"/>
      <c r="C73" s="10"/>
      <c r="D73" s="26"/>
      <c r="E73" s="29">
        <v>235852</v>
      </c>
      <c r="F73" s="29">
        <v>240568</v>
      </c>
      <c r="G73" s="29">
        <v>267244</v>
      </c>
      <c r="H73" s="29">
        <v>311939</v>
      </c>
      <c r="I73" s="29">
        <v>325905</v>
      </c>
    </row>
    <row r="74" spans="1:9" ht="14.4" x14ac:dyDescent="0.3">
      <c r="A74" t="s">
        <v>32</v>
      </c>
      <c r="D74" s="27"/>
      <c r="E74" s="29">
        <v>184013</v>
      </c>
      <c r="F74" s="29">
        <v>185461</v>
      </c>
      <c r="G74" s="29">
        <v>200504</v>
      </c>
      <c r="H74" s="29">
        <v>215614</v>
      </c>
      <c r="I74" s="29">
        <v>223540</v>
      </c>
    </row>
    <row r="75" spans="1:9" ht="14.4" x14ac:dyDescent="0.3">
      <c r="A75" t="s">
        <v>1</v>
      </c>
      <c r="D75" s="27"/>
      <c r="E75" s="29">
        <v>90828</v>
      </c>
      <c r="F75" s="29">
        <v>91439</v>
      </c>
      <c r="G75" s="29">
        <v>99400</v>
      </c>
      <c r="H75" s="29">
        <v>106101</v>
      </c>
      <c r="I75" s="29">
        <v>103103</v>
      </c>
    </row>
    <row r="76" spans="1:9" ht="14.4" x14ac:dyDescent="0.3">
      <c r="A76" t="s">
        <v>2</v>
      </c>
      <c r="D76" s="27"/>
      <c r="E76" s="29">
        <v>45375</v>
      </c>
      <c r="F76" s="29">
        <v>44223</v>
      </c>
      <c r="G76" s="29">
        <v>50491</v>
      </c>
      <c r="H76" s="29">
        <v>49212</v>
      </c>
      <c r="I76" s="29">
        <v>47767</v>
      </c>
    </row>
    <row r="77" spans="1:9" ht="14.4" x14ac:dyDescent="0.3">
      <c r="A77" t="s">
        <v>26</v>
      </c>
      <c r="D77" s="27"/>
      <c r="E77" s="29">
        <v>386</v>
      </c>
      <c r="F77" s="29">
        <v>397</v>
      </c>
      <c r="G77" s="29">
        <v>410</v>
      </c>
      <c r="H77" s="29">
        <v>436</v>
      </c>
      <c r="I77" s="29">
        <v>478</v>
      </c>
    </row>
    <row r="78" spans="1:9" x14ac:dyDescent="0.3">
      <c r="D78" s="28"/>
      <c r="E78" s="31"/>
      <c r="F78" s="31"/>
      <c r="G78" s="31"/>
      <c r="H78" s="31"/>
      <c r="I78" s="31"/>
    </row>
    <row r="79" spans="1:9" ht="14.4" x14ac:dyDescent="0.3">
      <c r="A79" s="19" t="s">
        <v>3</v>
      </c>
      <c r="B79" s="20"/>
      <c r="C79" s="20"/>
      <c r="D79" s="20"/>
      <c r="E79" s="32"/>
      <c r="F79" s="32"/>
      <c r="G79" s="32"/>
      <c r="H79" s="32"/>
      <c r="I79" s="33"/>
    </row>
    <row r="80" spans="1:9" ht="14.4" x14ac:dyDescent="0.3">
      <c r="A80" s="9"/>
      <c r="B80"/>
      <c r="C80" s="10"/>
      <c r="D80" s="10"/>
      <c r="E80" s="29"/>
      <c r="F80" s="29"/>
      <c r="G80" s="29"/>
      <c r="H80" s="31"/>
      <c r="I80" s="31"/>
    </row>
    <row r="81" spans="1:9" ht="14.4" x14ac:dyDescent="0.3">
      <c r="A81" t="s">
        <v>31</v>
      </c>
      <c r="B81"/>
      <c r="C81" s="10"/>
      <c r="D81" s="26"/>
      <c r="E81" s="29">
        <v>94499</v>
      </c>
      <c r="F81" s="29">
        <v>141656</v>
      </c>
      <c r="G81" s="29">
        <v>144453</v>
      </c>
      <c r="H81" s="29">
        <v>163786</v>
      </c>
      <c r="I81" s="29">
        <v>161024</v>
      </c>
    </row>
    <row r="82" spans="1:9" ht="14.4" x14ac:dyDescent="0.3">
      <c r="A82" t="s">
        <v>32</v>
      </c>
      <c r="D82" s="27"/>
      <c r="E82" s="29">
        <v>50585</v>
      </c>
      <c r="F82" s="29">
        <v>69847</v>
      </c>
      <c r="G82" s="29">
        <v>72490</v>
      </c>
      <c r="H82" s="29">
        <v>81980</v>
      </c>
      <c r="I82" s="29">
        <v>85290</v>
      </c>
    </row>
    <row r="83" spans="1:9" ht="14.4" x14ac:dyDescent="0.3">
      <c r="A83" t="s">
        <v>1</v>
      </c>
      <c r="D83" s="27"/>
      <c r="E83" s="29">
        <v>1512</v>
      </c>
      <c r="F83" s="29">
        <v>2187</v>
      </c>
      <c r="G83" s="29">
        <v>3491</v>
      </c>
      <c r="H83" s="29">
        <v>6174</v>
      </c>
      <c r="I83" s="29">
        <v>7059</v>
      </c>
    </row>
    <row r="84" spans="1:9" ht="14.4" x14ac:dyDescent="0.3">
      <c r="A84" t="s">
        <v>2</v>
      </c>
      <c r="D84" s="27"/>
      <c r="E84" s="29">
        <v>-368</v>
      </c>
      <c r="F84" s="29">
        <v>1272</v>
      </c>
      <c r="G84" s="29">
        <v>2316</v>
      </c>
      <c r="H84" s="29">
        <v>5182</v>
      </c>
      <c r="I84" s="29">
        <v>5921</v>
      </c>
    </row>
    <row r="85" spans="1:9" ht="14.4" x14ac:dyDescent="0.3">
      <c r="A85" t="s">
        <v>26</v>
      </c>
      <c r="D85" s="27"/>
      <c r="E85" s="29">
        <v>369</v>
      </c>
      <c r="F85" s="29">
        <v>479</v>
      </c>
      <c r="G85" s="29">
        <v>495</v>
      </c>
      <c r="H85" s="29">
        <v>547</v>
      </c>
      <c r="I85" s="29">
        <v>584</v>
      </c>
    </row>
    <row r="86" spans="1:9" ht="14.4" x14ac:dyDescent="0.3">
      <c r="E86" s="10"/>
      <c r="F86" s="10"/>
      <c r="G86" s="10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b4756-01ac-4bc9-b7d4-02ff7034afff">
      <Terms xmlns="http://schemas.microsoft.com/office/infopath/2007/PartnerControls"/>
    </lcf76f155ced4ddcb4097134ff3c332f>
    <TaxCatchAll xmlns="1da6b49e-a184-4801-a21b-22534be86db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EF09042AAACB48B4DB1CEB245F46F4" ma:contentTypeVersion="18" ma:contentTypeDescription="Crée un document." ma:contentTypeScope="" ma:versionID="9ed378de972e3adac5149f8cfd1e4e2a">
  <xsd:schema xmlns:xsd="http://www.w3.org/2001/XMLSchema" xmlns:xs="http://www.w3.org/2001/XMLSchema" xmlns:p="http://schemas.microsoft.com/office/2006/metadata/properties" xmlns:ns2="1da6b49e-a184-4801-a21b-22534be86db6" xmlns:ns3="53eb4756-01ac-4bc9-b7d4-02ff7034afff" targetNamespace="http://schemas.microsoft.com/office/2006/metadata/properties" ma:root="true" ma:fieldsID="4c3c9fd08438e613ab692359367722e8" ns2:_="" ns3:_="">
    <xsd:import namespace="1da6b49e-a184-4801-a21b-22534be86db6"/>
    <xsd:import namespace="53eb4756-01ac-4bc9-b7d4-02ff7034af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6b49e-a184-4801-a21b-22534be86d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b3c607-f36c-4010-8a1f-90d7cae6fea6}" ma:internalName="TaxCatchAll" ma:showField="CatchAllData" ma:web="1da6b49e-a184-4801-a21b-22534be86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b4756-01ac-4bc9-b7d4-02ff7034af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587bb4b0-1a29-49a0-a169-bb5b31a053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6B6641-FA5D-4F0B-947E-D25D5CB19926}">
  <ds:schemaRefs>
    <ds:schemaRef ds:uri="urn:schemas-microsoft-com.SixFinancial.FinXL"/>
  </ds:schemaRefs>
</ds:datastoreItem>
</file>

<file path=customXml/itemProps2.xml><?xml version="1.0" encoding="utf-8"?>
<ds:datastoreItem xmlns:ds="http://schemas.openxmlformats.org/officeDocument/2006/customXml" ds:itemID="{9B3D6DF3-F0A3-4291-80B5-FA6E428CB0A0}">
  <ds:schemaRefs>
    <ds:schemaRef ds:uri="http://schemas.microsoft.com/office/2006/metadata/properties"/>
    <ds:schemaRef ds:uri="http://schemas.microsoft.com/office/infopath/2007/PartnerControls"/>
    <ds:schemaRef ds:uri="53eb4756-01ac-4bc9-b7d4-02ff7034afff"/>
    <ds:schemaRef ds:uri="1da6b49e-a184-4801-a21b-22534be86db6"/>
  </ds:schemaRefs>
</ds:datastoreItem>
</file>

<file path=customXml/itemProps3.xml><?xml version="1.0" encoding="utf-8"?>
<ds:datastoreItem xmlns:ds="http://schemas.openxmlformats.org/officeDocument/2006/customXml" ds:itemID="{526AC772-E81A-4C72-AF6C-1C1F7D4157A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C0BE6D8-E818-47FE-8523-7B1E0BA37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6b49e-a184-4801-a21b-22534be86db6"/>
    <ds:schemaRef ds:uri="53eb4756-01ac-4bc9-b7d4-02ff7034af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Consolidated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Ha-Phong Nguyen</dc:creator>
  <cp:keywords/>
  <dc:description/>
  <cp:lastModifiedBy>Di Giorgio Eléonore</cp:lastModifiedBy>
  <cp:revision/>
  <cp:lastPrinted>2023-04-17T08:44:10Z</cp:lastPrinted>
  <dcterms:created xsi:type="dcterms:W3CDTF">2021-06-04T15:44:02Z</dcterms:created>
  <dcterms:modified xsi:type="dcterms:W3CDTF">2025-04-07T17:03:38Z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f6f31a-b3c3-47e4-b24a-577cd01697f4_Enabled">
    <vt:lpwstr>true</vt:lpwstr>
  </property>
  <property fmtid="{D5CDD505-2E9C-101B-9397-08002B2CF9AE}" pid="3" name="MSIP_Label_14f6f31a-b3c3-47e4-b24a-577cd01697f4_SetDate">
    <vt:lpwstr>2021-06-04T15:45:26Z</vt:lpwstr>
  </property>
  <property fmtid="{D5CDD505-2E9C-101B-9397-08002B2CF9AE}" pid="4" name="MSIP_Label_14f6f31a-b3c3-47e4-b24a-577cd01697f4_Method">
    <vt:lpwstr>Privileged</vt:lpwstr>
  </property>
  <property fmtid="{D5CDD505-2E9C-101B-9397-08002B2CF9AE}" pid="5" name="MSIP_Label_14f6f31a-b3c3-47e4-b24a-577cd01697f4_Name">
    <vt:lpwstr>Unprotected</vt:lpwstr>
  </property>
  <property fmtid="{D5CDD505-2E9C-101B-9397-08002B2CF9AE}" pid="6" name="MSIP_Label_14f6f31a-b3c3-47e4-b24a-577cd01697f4_SiteId">
    <vt:lpwstr>b135ef41-669c-4170-b8cf-7971d2dcbc8d</vt:lpwstr>
  </property>
  <property fmtid="{D5CDD505-2E9C-101B-9397-08002B2CF9AE}" pid="7" name="MSIP_Label_14f6f31a-b3c3-47e4-b24a-577cd01697f4_ActionId">
    <vt:lpwstr>801db2bb-5ad3-4d7d-a3b8-58023396c49d</vt:lpwstr>
  </property>
  <property fmtid="{D5CDD505-2E9C-101B-9397-08002B2CF9AE}" pid="8" name="MSIP_Label_14f6f31a-b3c3-47e4-b24a-577cd01697f4_ContentBits">
    <vt:lpwstr>0</vt:lpwstr>
  </property>
  <property fmtid="{D5CDD505-2E9C-101B-9397-08002B2CF9AE}" pid="9" name="ContentTypeId">
    <vt:lpwstr>0x010100EBEF09042AAACB48B4DB1CEB245F46F4</vt:lpwstr>
  </property>
  <property fmtid="{D5CDD505-2E9C-101B-9397-08002B2CF9AE}" pid="10" name="Order">
    <vt:r8>100</vt:r8>
  </property>
  <property fmtid="{D5CDD505-2E9C-101B-9397-08002B2CF9AE}" pid="11" name="MediaServiceImageTags">
    <vt:lpwstr/>
  </property>
</Properties>
</file>